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_rels/sheet1.xml.rels" ContentType="application/vnd.openxmlformats-package.relationships+xml"/>
  <Override PartName="/xl/sharedStrings.xml" ContentType="application/vnd.openxmlformats-officedocument.spreadsheetml.sharedStrings+xml"/>
  <Override PartName="/xl/drawings/drawing1.xml" ContentType="application/vnd.openxmlformats-officedocument.drawing+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Rhodes methodology" sheetId="1" state="visible" r:id="rId2"/>
  </sheets>
  <calcPr iterateCount="100" refMode="A1" iterate="false" iterateDelta="0.001"/>
  <extLst>
    <ext xmlns:loext="http://schemas.libreoffice.org/" uri="{7626C862-2A13-11E5-B345-FEFF819CDC9F}">
      <loext:extCalcPr stringRefSyntax="CalcA1"/>
    </ext>
  </extLst>
</workbook>
</file>

<file path=xl/sharedStrings.xml><?xml version="1.0" encoding="utf-8"?>
<sst xmlns="http://schemas.openxmlformats.org/spreadsheetml/2006/main" count="126" uniqueCount="95">
  <si>
    <t xml:space="preserve">FOR EDUCATIONAL PURPOSE ONLY – DO NOT USE THIS METHOD FOR DETAIL DESIGN – ALWAYS CONSULT A REPUTABLE SUPPLIER FOR DETAIL DESIGN</t>
  </si>
  <si>
    <t xml:space="preserve">DILUTE PHASE CONVEYING ONLY</t>
  </si>
  <si>
    <t xml:space="preserve">Input data</t>
  </si>
  <si>
    <t xml:space="preserve">Horizontal pressure drop</t>
  </si>
  <si>
    <t xml:space="preserve">Material</t>
  </si>
  <si>
    <t xml:space="preserve">Test</t>
  </si>
  <si>
    <t xml:space="preserve">UpH</t>
  </si>
  <si>
    <t xml:space="preserve">m/s</t>
  </si>
  <si>
    <t xml:space="preserve">Density particles</t>
  </si>
  <si>
    <t xml:space="preserve">kg/m3</t>
  </si>
  <si>
    <t xml:space="preserve">Solids Flux</t>
  </si>
  <si>
    <t xml:space="preserve">Gs</t>
  </si>
  <si>
    <t xml:space="preserve">kg/s/m2</t>
  </si>
  <si>
    <t xml:space="preserve">Particle size d50</t>
  </si>
  <si>
    <t xml:space="preserve">microns</t>
  </si>
  <si>
    <t xml:space="preserve">epslionH</t>
  </si>
  <si>
    <t xml:space="preserve">Particle terminal velocity</t>
  </si>
  <si>
    <t xml:space="preserve">UfH</t>
  </si>
  <si>
    <t xml:space="preserve">Line capacity</t>
  </si>
  <si>
    <t xml:space="preserve">kg/h</t>
  </si>
  <si>
    <t xml:space="preserve">Reynolds particles</t>
  </si>
  <si>
    <t xml:space="preserve">Rep</t>
  </si>
  <si>
    <t xml:space="preserve">Assumed pressure drop</t>
  </si>
  <si>
    <t xml:space="preserve">mbar</t>
  </si>
  <si>
    <t xml:space="preserve">Drag coefficient</t>
  </si>
  <si>
    <t xml:space="preserve">CD</t>
  </si>
  <si>
    <t xml:space="preserve">Saltation conveying velocity</t>
  </si>
  <si>
    <t xml:space="preserve">Friction factor particle</t>
  </si>
  <si>
    <t xml:space="preserve">fp</t>
  </si>
  <si>
    <t xml:space="preserve">Recommended pick-up velocity</t>
  </si>
  <si>
    <t xml:space="preserve">50% higher than saltation</t>
  </si>
  <si>
    <t xml:space="preserve">Reynolds pipe</t>
  </si>
  <si>
    <t xml:space="preserve">Re</t>
  </si>
  <si>
    <t xml:space="preserve">Gas molecular weight</t>
  </si>
  <si>
    <t xml:space="preserve">g/mol</t>
  </si>
  <si>
    <t xml:space="preserve">Friction factor gas</t>
  </si>
  <si>
    <t xml:space="preserve">fg</t>
  </si>
  <si>
    <t xml:space="preserve">Temperature</t>
  </si>
  <si>
    <t xml:space="preserve">c</t>
  </si>
  <si>
    <t xml:space="preserve">Term 1</t>
  </si>
  <si>
    <t xml:space="preserve">Gas acceleration</t>
  </si>
  <si>
    <t xml:space="preserve">Pa</t>
  </si>
  <si>
    <t xml:space="preserve">Air viscosity</t>
  </si>
  <si>
    <t xml:space="preserve">mu_g</t>
  </si>
  <si>
    <t xml:space="preserve">Pa.s</t>
  </si>
  <si>
    <t xml:space="preserve">Term 2</t>
  </si>
  <si>
    <t xml:space="preserve">Solids acceleration</t>
  </si>
  <si>
    <t xml:space="preserve">Air density at ambient conditions</t>
  </si>
  <si>
    <t xml:space="preserve">Term 3</t>
  </si>
  <si>
    <t xml:space="preserve">Gas friction</t>
  </si>
  <si>
    <t xml:space="preserve">Term 4</t>
  </si>
  <si>
    <t xml:space="preserve">Solids friction</t>
  </si>
  <si>
    <t xml:space="preserve">Pipe characteristics</t>
  </si>
  <si>
    <t xml:space="preserve">Total pressure drop horizontal sections</t>
  </si>
  <si>
    <t xml:space="preserve">Pipe diameter</t>
  </si>
  <si>
    <t xml:space="preserve">d</t>
  </si>
  <si>
    <t xml:space="preserve">m</t>
  </si>
  <si>
    <t xml:space="preserve">Pipe roughness</t>
  </si>
  <si>
    <t xml:space="preserve">e</t>
  </si>
  <si>
    <t xml:space="preserve">mm</t>
  </si>
  <si>
    <t xml:space="preserve">Vertical pressure drop</t>
  </si>
  <si>
    <t xml:space="preserve">Pipe horizontal length</t>
  </si>
  <si>
    <t xml:space="preserve">Lh</t>
  </si>
  <si>
    <t xml:space="preserve">epsilon v</t>
  </si>
  <si>
    <t xml:space="preserve">Please modify this value</t>
  </si>
  <si>
    <t xml:space="preserve">Pipe vertical length</t>
  </si>
  <si>
    <t xml:space="preserve">Lv</t>
  </si>
  <si>
    <t xml:space="preserve">So that this value is equal to 0</t>
  </si>
  <si>
    <t xml:space="preserve">Bends</t>
  </si>
  <si>
    <t xml:space="preserve">Pipe equivalent length</t>
  </si>
  <si>
    <t xml:space="preserve">L</t>
  </si>
  <si>
    <t xml:space="preserve">Type of conveying</t>
  </si>
  <si>
    <t xml:space="preserve">Pressure</t>
  </si>
  <si>
    <t xml:space="preserve">Solids gravitational head</t>
  </si>
  <si>
    <t xml:space="preserve">Gas gravitational head</t>
  </si>
  <si>
    <t xml:space="preserve">Infos</t>
  </si>
  <si>
    <t xml:space="preserve">Total pressure drop Vertical sections</t>
  </si>
  <si>
    <t xml:space="preserve">Required volumetric throughput at pick-up</t>
  </si>
  <si>
    <t xml:space="preserve">m3/h</t>
  </si>
  <si>
    <t xml:space="preserve">Volumetric mass of air at beginning of line</t>
  </si>
  <si>
    <t xml:space="preserve">Bends pressure drop</t>
  </si>
  <si>
    <t xml:space="preserve">Mass troughput</t>
  </si>
  <si>
    <t xml:space="preserve">ma</t>
  </si>
  <si>
    <t xml:space="preserve">Specific pressure drop</t>
  </si>
  <si>
    <t xml:space="preserve">Pa/m</t>
  </si>
  <si>
    <t xml:space="preserve">Volumetric mass of air at end of line</t>
  </si>
  <si>
    <t xml:space="preserve">Volumetric throughput end of line</t>
  </si>
  <si>
    <t xml:space="preserve">Normalized air throughput</t>
  </si>
  <si>
    <t xml:space="preserve">Nm3/h</t>
  </si>
  <si>
    <t xml:space="preserve">Total Pressure drop</t>
  </si>
  <si>
    <t xml:space="preserve">Bar</t>
  </si>
  <si>
    <t xml:space="preserve">End of line air velocity</t>
  </si>
  <si>
    <t xml:space="preserve">If you spot a mistake or wish to suggest an improvement, please contact admin@powderprocess.net</t>
  </si>
  <si>
    <t xml:space="preserve">Copyright www.PowderProcess.net</t>
  </si>
  <si>
    <t xml:space="preserve">The content of PowderProcess.net is copyrighted but no warranty nor liability is ensured. The content of this site is to be seen as a help and important information and calculation must always be double checked by the user through the quality procedure of his organization or by checking another source. The user must always respect all applicable regulation. The use of the information is at the user and its organization own risk and own cost.</t>
  </si>
</sst>
</file>

<file path=xl/styles.xml><?xml version="1.0" encoding="utf-8"?>
<styleSheet xmlns="http://schemas.openxmlformats.org/spreadsheetml/2006/main">
  <numFmts count="5">
    <numFmt numFmtId="164" formatCode="General"/>
    <numFmt numFmtId="165" formatCode="General"/>
    <numFmt numFmtId="166" formatCode="0.00E+00"/>
    <numFmt numFmtId="167" formatCode="0.0"/>
    <numFmt numFmtId="168" formatCode="0.000"/>
  </numFmts>
  <fonts count="14">
    <font>
      <sz val="10"/>
      <name val="Arial"/>
      <family val="2"/>
      <charset val="1"/>
    </font>
    <font>
      <sz val="10"/>
      <name val="Arial"/>
      <family val="0"/>
      <charset val="134"/>
    </font>
    <font>
      <sz val="10"/>
      <name val="Arial"/>
      <family val="0"/>
      <charset val="134"/>
    </font>
    <font>
      <sz val="10"/>
      <name val="Arial"/>
      <family val="0"/>
      <charset val="134"/>
    </font>
    <font>
      <b val="true"/>
      <sz val="12"/>
      <color rgb="FFCE181E"/>
      <name val="Arial"/>
      <family val="2"/>
      <charset val="1"/>
    </font>
    <font>
      <b val="true"/>
      <sz val="11"/>
      <color rgb="FF000000"/>
      <name val="Calibri"/>
      <family val="2"/>
      <charset val="1"/>
    </font>
    <font>
      <b val="true"/>
      <sz val="11"/>
      <color rgb="FF1F497D"/>
      <name val="Calibri"/>
      <family val="2"/>
      <charset val="1"/>
    </font>
    <font>
      <b val="true"/>
      <sz val="10"/>
      <color rgb="FFCE181E"/>
      <name val="Arial"/>
      <family val="2"/>
      <charset val="1"/>
    </font>
    <font>
      <b val="true"/>
      <sz val="11"/>
      <color rgb="FFCE181E"/>
      <name val="Calibri"/>
      <family val="2"/>
      <charset val="1"/>
    </font>
    <font>
      <b val="true"/>
      <sz val="11"/>
      <color rgb="FFFF0000"/>
      <name val="Calibri"/>
      <family val="2"/>
      <charset val="1"/>
    </font>
    <font>
      <sz val="10"/>
      <color rgb="FF0000FF"/>
      <name val="Arial"/>
      <family val="2"/>
      <charset val="1"/>
    </font>
    <font>
      <sz val="10"/>
      <name val="Times New Roman"/>
      <family val="1"/>
      <charset val="1"/>
    </font>
    <font>
      <i val="true"/>
      <sz val="7"/>
      <name val="Times New Roman"/>
      <family val="1"/>
      <charset val="1"/>
    </font>
    <font>
      <sz val="12"/>
      <color rgb="FFCE181E"/>
      <name val="Times New Roman"/>
      <family val="0"/>
      <charset val="134"/>
    </font>
  </fonts>
  <fills count="7">
    <fill>
      <patternFill patternType="none"/>
    </fill>
    <fill>
      <patternFill patternType="gray125"/>
    </fill>
    <fill>
      <patternFill patternType="solid">
        <fgColor rgb="FFF10D0C"/>
        <bgColor rgb="FFFF0000"/>
      </patternFill>
    </fill>
    <fill>
      <patternFill patternType="solid">
        <fgColor rgb="FF87D1D1"/>
        <bgColor rgb="FFC0C0C0"/>
      </patternFill>
    </fill>
    <fill>
      <patternFill patternType="solid">
        <fgColor rgb="FF89C765"/>
        <bgColor rgb="FF87D1D1"/>
      </patternFill>
    </fill>
    <fill>
      <patternFill patternType="solid">
        <fgColor rgb="FFDFCCE4"/>
        <bgColor rgb="FFC0C0C0"/>
      </patternFill>
    </fill>
    <fill>
      <patternFill patternType="solid">
        <fgColor rgb="FFFFFF00"/>
        <bgColor rgb="FFFFFF00"/>
      </patternFill>
    </fill>
  </fills>
  <borders count="13">
    <border diagonalUp="false" diagonalDown="false">
      <left/>
      <right/>
      <top/>
      <bottom/>
      <diagonal/>
    </border>
    <border diagonalUp="false" diagonalDown="false">
      <left style="medium"/>
      <right style="medium"/>
      <top style="medium"/>
      <bottom style="medium"/>
      <diagonal/>
    </border>
    <border diagonalUp="false" diagonalDown="false">
      <left style="medium"/>
      <right/>
      <top style="medium"/>
      <bottom style="medium"/>
      <diagonal/>
    </border>
    <border diagonalUp="false" diagonalDown="false">
      <left/>
      <right/>
      <top style="medium"/>
      <bottom style="medium"/>
      <diagonal/>
    </border>
    <border diagonalUp="false" diagonalDown="false">
      <left/>
      <right style="medium"/>
      <top style="medium"/>
      <bottom style="medium"/>
      <diagonal/>
    </border>
    <border diagonalUp="false" diagonalDown="false">
      <left style="medium"/>
      <right/>
      <top/>
      <bottom/>
      <diagonal/>
    </border>
    <border diagonalUp="false" diagonalDown="false">
      <left/>
      <right style="medium"/>
      <top/>
      <bottom/>
      <diagonal/>
    </border>
    <border diagonalUp="false" diagonalDown="false">
      <left style="medium"/>
      <right/>
      <top/>
      <bottom style="medium"/>
      <diagonal/>
    </border>
    <border diagonalUp="false" diagonalDown="false">
      <left/>
      <right/>
      <top/>
      <bottom style="medium"/>
      <diagonal/>
    </border>
    <border diagonalUp="false" diagonalDown="false">
      <left/>
      <right style="medium"/>
      <top/>
      <bottom style="medium"/>
      <diagonal/>
    </border>
    <border diagonalUp="false" diagonalDown="false">
      <left style="medium"/>
      <right/>
      <top style="medium"/>
      <bottom/>
      <diagonal/>
    </border>
    <border diagonalUp="false" diagonalDown="false">
      <left/>
      <right/>
      <top style="medium"/>
      <bottom/>
      <diagonal/>
    </border>
    <border diagonalUp="false" diagonalDown="false">
      <left/>
      <right style="medium"/>
      <top style="medium"/>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2">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2" borderId="0" xfId="0" applyFont="true" applyBorder="false" applyAlignment="false" applyProtection="false">
      <alignment horizontal="general" vertical="bottom" textRotation="0" wrapText="false" indent="0" shrinkToFit="false"/>
      <protection locked="true" hidden="false"/>
    </xf>
    <xf numFmtId="164" fontId="0" fillId="2"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true" applyAlignment="true" applyProtection="false">
      <alignment horizontal="center" vertical="center" textRotation="0" wrapText="false" indent="0" shrinkToFit="false"/>
      <protection locked="true" hidden="false"/>
    </xf>
    <xf numFmtId="164" fontId="5" fillId="3" borderId="1" xfId="0" applyFont="true" applyBorder="true" applyAlignment="true" applyProtection="false">
      <alignment horizontal="center" vertical="bottom" textRotation="0" wrapText="false" indent="0" shrinkToFit="false"/>
      <protection locked="true" hidden="false"/>
    </xf>
    <xf numFmtId="164" fontId="0" fillId="3" borderId="1" xfId="0" applyFont="true" applyBorder="true" applyAlignment="true" applyProtection="false">
      <alignment horizontal="center" vertical="bottom" textRotation="0" wrapText="false" indent="0" shrinkToFit="false"/>
      <protection locked="true" hidden="false"/>
    </xf>
    <xf numFmtId="164" fontId="0" fillId="0" borderId="2" xfId="0" applyFont="true" applyBorder="true" applyAlignment="false" applyProtection="false">
      <alignment horizontal="general" vertical="bottom" textRotation="0" wrapText="false" indent="0" shrinkToFit="false"/>
      <protection locked="true" hidden="false"/>
    </xf>
    <xf numFmtId="164" fontId="0" fillId="0" borderId="3" xfId="0" applyFont="false" applyBorder="true" applyAlignment="true" applyProtection="false">
      <alignment horizontal="center" vertical="bottom" textRotation="0" wrapText="false" indent="0" shrinkToFit="false"/>
      <protection locked="true" hidden="false"/>
    </xf>
    <xf numFmtId="164" fontId="6" fillId="4" borderId="4" xfId="0" applyFont="true" applyBorder="true" applyAlignment="true" applyProtection="true">
      <alignment horizontal="center" vertical="bottom" textRotation="0" wrapText="false" indent="0" shrinkToFit="false"/>
      <protection locked="false" hidden="false"/>
    </xf>
    <xf numFmtId="164" fontId="0" fillId="0" borderId="5" xfId="0" applyFont="true" applyBorder="true" applyAlignment="false" applyProtection="false">
      <alignment horizontal="general" vertical="bottom" textRotation="0" wrapText="false" indent="0" shrinkToFit="false"/>
      <protection locked="true" hidden="false"/>
    </xf>
    <xf numFmtId="164" fontId="0" fillId="0" borderId="0" xfId="0" applyFont="false" applyBorder="true" applyAlignment="true" applyProtection="false">
      <alignment horizontal="center" vertical="bottom" textRotation="0" wrapText="false" indent="0" shrinkToFit="false"/>
      <protection locked="true" hidden="false"/>
    </xf>
    <xf numFmtId="164" fontId="0" fillId="0" borderId="0" xfId="0" applyFont="true" applyBorder="true" applyAlignment="true" applyProtection="false">
      <alignment horizontal="center" vertical="bottom" textRotation="0" wrapText="false" indent="0" shrinkToFit="false"/>
      <protection locked="true" hidden="false"/>
    </xf>
    <xf numFmtId="165" fontId="7" fillId="5" borderId="6" xfId="0" applyFont="true" applyBorder="true" applyAlignment="false" applyProtection="false">
      <alignment horizontal="general" vertical="bottom" textRotation="0" wrapText="false" indent="0" shrinkToFit="false"/>
      <protection locked="true" hidden="false"/>
    </xf>
    <xf numFmtId="166" fontId="7" fillId="5" borderId="6" xfId="0" applyFont="true" applyBorder="true" applyAlignment="false" applyProtection="false">
      <alignment horizontal="general" vertical="bottom" textRotation="0" wrapText="false" indent="0" shrinkToFit="false"/>
      <protection locked="true" hidden="false"/>
    </xf>
    <xf numFmtId="165" fontId="8" fillId="5" borderId="4" xfId="0" applyFont="true" applyBorder="true" applyAlignment="true" applyProtection="false">
      <alignment horizontal="center" vertical="bottom" textRotation="0" wrapText="false" indent="0" shrinkToFit="false"/>
      <protection locked="true" hidden="false"/>
    </xf>
    <xf numFmtId="166" fontId="6" fillId="4" borderId="4" xfId="0" applyFont="true" applyBorder="true" applyAlignment="true" applyProtection="true">
      <alignment horizontal="center" vertical="bottom" textRotation="0" wrapText="false" indent="0" shrinkToFit="false"/>
      <protection locked="false" hidden="false"/>
    </xf>
    <xf numFmtId="167" fontId="8" fillId="5" borderId="4" xfId="0" applyFont="true" applyBorder="true" applyAlignment="true" applyProtection="false">
      <alignment horizontal="center" vertical="bottom" textRotation="0" wrapText="false" indent="0" shrinkToFit="false"/>
      <protection locked="true" hidden="false"/>
    </xf>
    <xf numFmtId="164" fontId="0" fillId="0" borderId="7" xfId="0" applyFont="true" applyBorder="true" applyAlignment="false" applyProtection="false">
      <alignment horizontal="general" vertical="bottom" textRotation="0" wrapText="false" indent="0" shrinkToFit="false"/>
      <protection locked="true" hidden="false"/>
    </xf>
    <xf numFmtId="164" fontId="0" fillId="0" borderId="8" xfId="0" applyFont="false" applyBorder="true" applyAlignment="true" applyProtection="false">
      <alignment horizontal="center" vertical="bottom" textRotation="0" wrapText="false" indent="0" shrinkToFit="false"/>
      <protection locked="true" hidden="false"/>
    </xf>
    <xf numFmtId="165" fontId="7" fillId="5" borderId="9" xfId="0" applyFont="true" applyBorder="true" applyAlignment="false" applyProtection="false">
      <alignment horizontal="general" vertical="bottom" textRotation="0" wrapText="false" indent="0" shrinkToFit="false"/>
      <protection locked="true" hidden="false"/>
    </xf>
    <xf numFmtId="164" fontId="0" fillId="0" borderId="10" xfId="0" applyFont="true" applyBorder="true" applyAlignment="false" applyProtection="false">
      <alignment horizontal="general" vertical="bottom" textRotation="0" wrapText="false" indent="0" shrinkToFit="false"/>
      <protection locked="true" hidden="false"/>
    </xf>
    <xf numFmtId="164" fontId="0" fillId="0" borderId="11" xfId="0" applyFont="false" applyBorder="true" applyAlignment="true" applyProtection="false">
      <alignment horizontal="center" vertical="bottom" textRotation="0" wrapText="false" indent="0" shrinkToFit="false"/>
      <protection locked="true" hidden="false"/>
    </xf>
    <xf numFmtId="164" fontId="7" fillId="5" borderId="12" xfId="0" applyFont="true" applyBorder="true" applyAlignment="false" applyProtection="false">
      <alignment horizontal="general" vertical="bottom" textRotation="0" wrapText="false" indent="0" shrinkToFit="false"/>
      <protection locked="true" hidden="false"/>
    </xf>
    <xf numFmtId="164" fontId="6" fillId="4" borderId="6" xfId="0" applyFont="true" applyBorder="true" applyAlignment="true" applyProtection="true">
      <alignment horizontal="center" vertical="bottom" textRotation="0" wrapText="false" indent="0" shrinkToFit="false"/>
      <protection locked="false" hidden="false"/>
    </xf>
    <xf numFmtId="164" fontId="0" fillId="0" borderId="3" xfId="0" applyFont="true" applyBorder="true" applyAlignment="true" applyProtection="false">
      <alignment horizontal="center" vertical="bottom" textRotation="0" wrapText="false" indent="0" shrinkToFit="false"/>
      <protection locked="true" hidden="false"/>
    </xf>
    <xf numFmtId="164" fontId="0" fillId="0" borderId="3" xfId="0" applyFont="false" applyBorder="true" applyAlignment="false" applyProtection="false">
      <alignment horizontal="general" vertical="bottom" textRotation="0" wrapText="false" indent="0" shrinkToFit="false"/>
      <protection locked="true" hidden="false"/>
    </xf>
    <xf numFmtId="166" fontId="7" fillId="5" borderId="9" xfId="0" applyFont="true" applyBorder="true" applyAlignment="false" applyProtection="false">
      <alignment horizontal="general" vertical="bottom" textRotation="0" wrapText="false" indent="0" shrinkToFit="false"/>
      <protection locked="true" hidden="false"/>
    </xf>
    <xf numFmtId="164" fontId="9" fillId="6" borderId="0" xfId="0" applyFont="true" applyBorder="false" applyAlignment="false" applyProtection="false">
      <alignment horizontal="general" vertical="bottom" textRotation="0" wrapText="false" indent="0" shrinkToFit="false"/>
      <protection locked="true" hidden="false"/>
    </xf>
    <xf numFmtId="168" fontId="9" fillId="6" borderId="0" xfId="0" applyFont="true" applyBorder="false" applyAlignment="false" applyProtection="false">
      <alignment horizontal="general" vertical="bottom" textRotation="0" wrapText="fals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64" fontId="11" fillId="0" borderId="0" xfId="0" applyFont="true" applyBorder="false" applyAlignment="true" applyProtection="false">
      <alignment horizontal="general" vertical="bottom" textRotation="0" wrapText="true" indent="0" shrinkToFit="false"/>
      <protection locked="true" hidden="false"/>
    </xf>
    <xf numFmtId="164" fontId="12" fillId="0" borderId="0" xfId="0" applyFont="true" applyBorder="true" applyAlignment="true" applyProtection="false">
      <alignment horizontal="center" vertical="center"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F10D0C"/>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DFCCE4"/>
      <rgbColor rgb="FF000080"/>
      <rgbColor rgb="FFFF00FF"/>
      <rgbColor rgb="FFFFFF00"/>
      <rgbColor rgb="FF00FFFF"/>
      <rgbColor rgb="FF800080"/>
      <rgbColor rgb="FF800000"/>
      <rgbColor rgb="FF008080"/>
      <rgbColor rgb="FF0000FF"/>
      <rgbColor rgb="FF00CCFF"/>
      <rgbColor rgb="FFCCFFFF"/>
      <rgbColor rgb="FFCCFFCC"/>
      <rgbColor rgb="FFFFFF99"/>
      <rgbColor rgb="FF87D1D1"/>
      <rgbColor rgb="FFFF99CC"/>
      <rgbColor rgb="FFCC99FF"/>
      <rgbColor rgb="FFFFCC99"/>
      <rgbColor rgb="FF3366FF"/>
      <rgbColor rgb="FF33CCCC"/>
      <rgbColor rgb="FF89C765"/>
      <rgbColor rgb="FFFFCC00"/>
      <rgbColor rgb="FFFF9900"/>
      <rgbColor rgb="FFFF6600"/>
      <rgbColor rgb="FF666699"/>
      <rgbColor rgb="FF969696"/>
      <rgbColor rgb="FF003366"/>
      <rgbColor rgb="FF339966"/>
      <rgbColor rgb="FF003300"/>
      <rgbColor rgb="FF333300"/>
      <rgbColor rgb="FFCE181E"/>
      <rgbColor rgb="FF993366"/>
      <rgbColor rgb="FF1F497D"/>
      <rgbColor rgb="FF333333"/>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absolute">
    <xdr:from>
      <xdr:col>9</xdr:col>
      <xdr:colOff>581760</xdr:colOff>
      <xdr:row>19</xdr:row>
      <xdr:rowOff>155880</xdr:rowOff>
    </xdr:from>
    <xdr:to>
      <xdr:col>10</xdr:col>
      <xdr:colOff>516240</xdr:colOff>
      <xdr:row>20</xdr:row>
      <xdr:rowOff>153000</xdr:rowOff>
    </xdr:to>
    <xdr:sp>
      <xdr:nvSpPr>
        <xdr:cNvPr id="0" name="CustomShape 1"/>
        <xdr:cNvSpPr/>
      </xdr:nvSpPr>
      <xdr:spPr>
        <a:xfrm>
          <a:off x="12214800" y="3462840"/>
          <a:ext cx="546120" cy="172440"/>
        </a:xfrm>
        <a:custGeom>
          <a:avLst/>
          <a:gdLst/>
          <a:ahLst/>
          <a:rect l="l" t="t" r="r" b="b"/>
          <a:pathLst>
            <a:path w="1525" h="485">
              <a:moveTo>
                <a:pt x="1524" y="121"/>
              </a:moveTo>
              <a:lnTo>
                <a:pt x="381" y="121"/>
              </a:lnTo>
              <a:lnTo>
                <a:pt x="381" y="0"/>
              </a:lnTo>
              <a:lnTo>
                <a:pt x="0" y="242"/>
              </a:lnTo>
              <a:lnTo>
                <a:pt x="381" y="484"/>
              </a:lnTo>
              <a:lnTo>
                <a:pt x="381" y="363"/>
              </a:lnTo>
              <a:lnTo>
                <a:pt x="1524" y="363"/>
              </a:lnTo>
              <a:lnTo>
                <a:pt x="1524" y="121"/>
              </a:lnTo>
            </a:path>
          </a:pathLst>
        </a:custGeom>
        <a:solidFill>
          <a:srgbClr val="729fcf"/>
        </a:solidFill>
        <a:ln w="0">
          <a:solidFill>
            <a:srgbClr val="3465a4"/>
          </a:solidFill>
        </a:ln>
      </xdr:spPr>
      <xdr:style>
        <a:lnRef idx="0"/>
        <a:fillRef idx="0"/>
        <a:effectRef idx="0"/>
        <a:fontRef idx="minor"/>
      </xdr:style>
    </xdr:sp>
    <xdr:clientData/>
  </xdr:twoCellAnchor>
  <xdr:twoCellAnchor editAs="absolute">
    <xdr:from>
      <xdr:col>9</xdr:col>
      <xdr:colOff>581760</xdr:colOff>
      <xdr:row>20</xdr:row>
      <xdr:rowOff>154800</xdr:rowOff>
    </xdr:from>
    <xdr:to>
      <xdr:col>10</xdr:col>
      <xdr:colOff>516240</xdr:colOff>
      <xdr:row>21</xdr:row>
      <xdr:rowOff>151920</xdr:rowOff>
    </xdr:to>
    <xdr:sp>
      <xdr:nvSpPr>
        <xdr:cNvPr id="1" name="CustomShape 1"/>
        <xdr:cNvSpPr/>
      </xdr:nvSpPr>
      <xdr:spPr>
        <a:xfrm>
          <a:off x="12214800" y="3637080"/>
          <a:ext cx="546120" cy="172440"/>
        </a:xfrm>
        <a:custGeom>
          <a:avLst/>
          <a:gdLst/>
          <a:ahLst/>
          <a:rect l="l" t="t" r="r" b="b"/>
          <a:pathLst>
            <a:path w="1525" h="485">
              <a:moveTo>
                <a:pt x="1524" y="121"/>
              </a:moveTo>
              <a:lnTo>
                <a:pt x="381" y="121"/>
              </a:lnTo>
              <a:lnTo>
                <a:pt x="381" y="0"/>
              </a:lnTo>
              <a:lnTo>
                <a:pt x="0" y="242"/>
              </a:lnTo>
              <a:lnTo>
                <a:pt x="381" y="484"/>
              </a:lnTo>
              <a:lnTo>
                <a:pt x="381" y="363"/>
              </a:lnTo>
              <a:lnTo>
                <a:pt x="1524" y="363"/>
              </a:lnTo>
              <a:lnTo>
                <a:pt x="1524" y="121"/>
              </a:lnTo>
            </a:path>
          </a:pathLst>
        </a:custGeom>
        <a:solidFill>
          <a:srgbClr val="729fcf"/>
        </a:solidFill>
        <a:ln w="0">
          <a:solidFill>
            <a:srgbClr val="3465a4"/>
          </a:solidFill>
        </a:ln>
      </xdr:spPr>
      <xdr:style>
        <a:lnRef idx="0"/>
        <a:fillRef idx="0"/>
        <a:effectRef idx="0"/>
        <a:fontRef idx="minor"/>
      </xdr:style>
    </xdr:sp>
    <xdr:clientData/>
  </xdr:twoCellAnchor>
  <xdr:twoCellAnchor editAs="absolute">
    <xdr:from>
      <xdr:col>6</xdr:col>
      <xdr:colOff>1614960</xdr:colOff>
      <xdr:row>31</xdr:row>
      <xdr:rowOff>19080</xdr:rowOff>
    </xdr:from>
    <xdr:to>
      <xdr:col>7</xdr:col>
      <xdr:colOff>1414440</xdr:colOff>
      <xdr:row>35</xdr:row>
      <xdr:rowOff>3600</xdr:rowOff>
    </xdr:to>
    <xdr:sp>
      <xdr:nvSpPr>
        <xdr:cNvPr id="2" name="CustomShape 1"/>
        <xdr:cNvSpPr/>
      </xdr:nvSpPr>
      <xdr:spPr>
        <a:xfrm>
          <a:off x="8494920" y="5416560"/>
          <a:ext cx="2329560" cy="672840"/>
        </a:xfrm>
        <a:prstGeom prst="rect">
          <a:avLst/>
        </a:prstGeom>
        <a:noFill/>
        <a:ln w="0">
          <a:noFill/>
        </a:ln>
      </xdr:spPr>
      <xdr:style>
        <a:lnRef idx="0"/>
        <a:fillRef idx="0"/>
        <a:effectRef idx="0"/>
        <a:fontRef idx="minor"/>
      </xdr:style>
      <xdr:txBody>
        <a:bodyPr lIns="0" rIns="0" tIns="0" bIns="0">
          <a:noAutofit/>
        </a:bodyPr>
        <a:p>
          <a:pPr>
            <a:lnSpc>
              <a:spcPct val="100000"/>
            </a:lnSpc>
          </a:pPr>
          <a:r>
            <a:rPr b="0" lang="en-US" sz="1200" spc="-1" strike="noStrike">
              <a:solidFill>
                <a:srgbClr val="ce181e"/>
              </a:solidFill>
              <a:latin typeface="Times New Roman"/>
            </a:rPr>
            <a:t>Approximate method, DO NOT USE FOR DETAIL DESIGN. ALWAYS CONSULT A REPUTABLE COMPANY</a:t>
          </a:r>
          <a:endParaRPr b="0" lang="en-SG" sz="1200" spc="-1" strike="noStrike">
            <a:latin typeface="Times New Roman"/>
          </a:endParaRPr>
        </a:p>
      </xdr:txBody>
    </xdr:sp>
    <xdr:clientData/>
  </xdr:twoCellAnchor>
</xdr:wsDr>
</file>

<file path=xl/worksheets/_rels/sheet1.xml.rels><?xml version="1.0" encoding="UTF-8"?>
<Relationships xmlns="http://schemas.openxmlformats.org/package/2006/relationships"><Relationship Id="rId1" Type="http://schemas.openxmlformats.org/officeDocument/2006/relationships/hyperlink" Target="mailto:admin@powderprocess.net" TargetMode="External"/><Relationship Id="rId2"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L43"/>
  <sheetViews>
    <sheetView showFormulas="false" showGridLines="true" showRowColHeaders="true" showZeros="true" rightToLeft="false" tabSelected="true" showOutlineSymbols="true" defaultGridColor="true" view="normal" topLeftCell="A1" colorId="64" zoomScale="70" zoomScaleNormal="70" zoomScalePageLayoutView="100" workbookViewId="0">
      <selection pane="topLeft" activeCell="A37" activeCellId="0" sqref="37:37"/>
    </sheetView>
  </sheetViews>
  <sheetFormatPr defaultColWidth="8.6796875" defaultRowHeight="12.8" zeroHeight="false" outlineLevelRow="0" outlineLevelCol="0"/>
  <cols>
    <col collapsed="false" customWidth="true" hidden="false" outlineLevel="0" max="2" min="2" style="0" width="39.7"/>
    <col collapsed="false" customWidth="true" hidden="false" outlineLevel="0" max="3" min="3" style="0" width="23.15"/>
    <col collapsed="false" customWidth="true" hidden="false" outlineLevel="0" max="7" min="7" style="0" width="35.85"/>
    <col collapsed="false" customWidth="true" hidden="false" outlineLevel="0" max="8" min="8" style="0" width="23.03"/>
    <col collapsed="false" customWidth="true" hidden="false" outlineLevel="0" max="9" min="9" style="0" width="8.48"/>
    <col collapsed="false" customWidth="true" hidden="false" outlineLevel="0" max="1024" min="1016" style="0" width="11.52"/>
  </cols>
  <sheetData>
    <row r="1" s="2" customFormat="true" ht="12.8" hidden="false" customHeight="false" outlineLevel="0" collapsed="false">
      <c r="A1" s="1" t="s">
        <v>0</v>
      </c>
    </row>
    <row r="3" customFormat="false" ht="15" hidden="false" customHeight="false" outlineLevel="0" collapsed="false">
      <c r="B3" s="3" t="s">
        <v>1</v>
      </c>
      <c r="C3" s="3"/>
      <c r="D3" s="3"/>
      <c r="E3" s="3"/>
      <c r="F3" s="3"/>
      <c r="G3" s="3"/>
      <c r="H3" s="3"/>
      <c r="I3" s="3"/>
      <c r="J3" s="3"/>
    </row>
    <row r="4" customFormat="false" ht="13.8" hidden="false" customHeight="false" outlineLevel="0" collapsed="false">
      <c r="B4" s="4" t="s">
        <v>2</v>
      </c>
      <c r="C4" s="4"/>
      <c r="D4" s="4"/>
      <c r="E4" s="4"/>
      <c r="G4" s="5" t="s">
        <v>3</v>
      </c>
      <c r="H4" s="5"/>
      <c r="I4" s="5"/>
      <c r="J4" s="5"/>
    </row>
    <row r="5" customFormat="false" ht="13.8" hidden="false" customHeight="false" outlineLevel="0" collapsed="false">
      <c r="B5" s="6" t="s">
        <v>4</v>
      </c>
      <c r="C5" s="7"/>
      <c r="D5" s="7"/>
      <c r="E5" s="8" t="s">
        <v>5</v>
      </c>
      <c r="G5" s="9" t="s">
        <v>6</v>
      </c>
      <c r="H5" s="10"/>
      <c r="I5" s="11" t="s">
        <v>7</v>
      </c>
      <c r="J5" s="12" t="n">
        <f aca="false">E12*(1-0.0638*(E7/1000/1000)^0.3*E6^0.5)</f>
        <v>11.4246711559685</v>
      </c>
    </row>
    <row r="6" customFormat="false" ht="13.8" hidden="false" customHeight="false" outlineLevel="0" collapsed="false">
      <c r="B6" s="6" t="s">
        <v>8</v>
      </c>
      <c r="C6" s="7"/>
      <c r="D6" s="7" t="s">
        <v>9</v>
      </c>
      <c r="E6" s="8" t="n">
        <v>1450</v>
      </c>
      <c r="G6" s="9" t="s">
        <v>10</v>
      </c>
      <c r="H6" s="10" t="s">
        <v>11</v>
      </c>
      <c r="I6" s="11" t="s">
        <v>12</v>
      </c>
      <c r="J6" s="12" t="n">
        <f aca="false">(E9/3600)/(PI()*E19^2/4)</f>
        <v>70.7355302630646</v>
      </c>
    </row>
    <row r="7" customFormat="false" ht="13.8" hidden="false" customHeight="false" outlineLevel="0" collapsed="false">
      <c r="B7" s="6" t="s">
        <v>13</v>
      </c>
      <c r="C7" s="7"/>
      <c r="D7" s="7" t="s">
        <v>14</v>
      </c>
      <c r="E7" s="8" t="n">
        <v>150</v>
      </c>
      <c r="G7" s="9" t="s">
        <v>15</v>
      </c>
      <c r="H7" s="10"/>
      <c r="I7" s="10"/>
      <c r="J7" s="12" t="n">
        <f aca="false">1-J6/(E6*J5)</f>
        <v>0.995730019389322</v>
      </c>
    </row>
    <row r="8" customFormat="false" ht="13.8" hidden="false" customHeight="false" outlineLevel="0" collapsed="false">
      <c r="B8" s="6" t="s">
        <v>16</v>
      </c>
      <c r="C8" s="7"/>
      <c r="D8" s="7" t="s">
        <v>7</v>
      </c>
      <c r="E8" s="8" t="n">
        <v>0.715</v>
      </c>
      <c r="G8" s="9" t="s">
        <v>17</v>
      </c>
      <c r="H8" s="10"/>
      <c r="I8" s="11" t="s">
        <v>7</v>
      </c>
      <c r="J8" s="12" t="n">
        <f aca="false">E12/J7</f>
        <v>13.875749179957</v>
      </c>
    </row>
    <row r="9" customFormat="false" ht="13.8" hidden="false" customHeight="false" outlineLevel="0" collapsed="false">
      <c r="B9" s="6" t="s">
        <v>18</v>
      </c>
      <c r="C9" s="7"/>
      <c r="D9" s="7" t="s">
        <v>19</v>
      </c>
      <c r="E9" s="8" t="n">
        <v>500</v>
      </c>
      <c r="G9" s="9" t="s">
        <v>20</v>
      </c>
      <c r="H9" s="10" t="s">
        <v>21</v>
      </c>
      <c r="I9" s="10"/>
      <c r="J9" s="13" t="n">
        <f aca="false">E16*(J8-J5)*(E7/1000/1000)/E15</f>
        <v>24.5107802398854</v>
      </c>
    </row>
    <row r="10" customFormat="false" ht="13.8" hidden="false" customHeight="false" outlineLevel="0" collapsed="false">
      <c r="B10" s="6" t="s">
        <v>22</v>
      </c>
      <c r="C10" s="7"/>
      <c r="D10" s="7" t="s">
        <v>23</v>
      </c>
      <c r="E10" s="14" t="n">
        <f aca="false">J33*1000</f>
        <v>552.439076241462</v>
      </c>
      <c r="G10" s="9" t="s">
        <v>24</v>
      </c>
      <c r="H10" s="10" t="s">
        <v>25</v>
      </c>
      <c r="I10" s="10"/>
      <c r="J10" s="12" t="n">
        <f aca="false">18.5*J9^-0.6</f>
        <v>2.71367258198056</v>
      </c>
    </row>
    <row r="11" customFormat="false" ht="13.8" hidden="false" customHeight="false" outlineLevel="0" collapsed="false">
      <c r="B11" s="6" t="s">
        <v>26</v>
      </c>
      <c r="C11" s="7"/>
      <c r="D11" s="7" t="s">
        <v>7</v>
      </c>
      <c r="E11" s="8" t="n">
        <v>9.211</v>
      </c>
      <c r="G11" s="9" t="s">
        <v>27</v>
      </c>
      <c r="H11" s="10" t="s">
        <v>28</v>
      </c>
      <c r="I11" s="10"/>
      <c r="J11" s="12" t="n">
        <f aca="false">3/8*E16/E6*J10*E19/(E7/1000/1000)*((J8-J5)/J5)^2</f>
        <v>0.0129213401468949</v>
      </c>
    </row>
    <row r="12" customFormat="false" ht="13.8" hidden="false" customHeight="false" outlineLevel="0" collapsed="false">
      <c r="B12" s="6" t="s">
        <v>29</v>
      </c>
      <c r="C12" s="7" t="s">
        <v>30</v>
      </c>
      <c r="D12" s="7" t="s">
        <v>7</v>
      </c>
      <c r="E12" s="14" t="n">
        <f aca="false">E11*1.5</f>
        <v>13.8165</v>
      </c>
      <c r="G12" s="9" t="s">
        <v>31</v>
      </c>
      <c r="H12" s="10" t="s">
        <v>32</v>
      </c>
      <c r="I12" s="10"/>
      <c r="J12" s="13" t="n">
        <f aca="false">E19*E12*E16/E15</f>
        <v>46055</v>
      </c>
    </row>
    <row r="13" customFormat="false" ht="13.8" hidden="false" customHeight="false" outlineLevel="0" collapsed="false">
      <c r="B13" s="6" t="s">
        <v>33</v>
      </c>
      <c r="C13" s="7"/>
      <c r="D13" s="7" t="s">
        <v>34</v>
      </c>
      <c r="E13" s="8" t="n">
        <v>29</v>
      </c>
      <c r="G13" s="9" t="s">
        <v>35</v>
      </c>
      <c r="H13" s="10" t="s">
        <v>36</v>
      </c>
      <c r="I13" s="10"/>
      <c r="J13" s="12" t="n">
        <f aca="false">0.079*J12^-0.25</f>
        <v>0.00539272028720901</v>
      </c>
    </row>
    <row r="14" customFormat="false" ht="13.8" hidden="false" customHeight="false" outlineLevel="0" collapsed="false">
      <c r="B14" s="6" t="s">
        <v>37</v>
      </c>
      <c r="C14" s="7"/>
      <c r="D14" s="7" t="s">
        <v>38</v>
      </c>
      <c r="E14" s="8" t="n">
        <v>20</v>
      </c>
      <c r="G14" s="9" t="s">
        <v>39</v>
      </c>
      <c r="H14" s="10" t="s">
        <v>40</v>
      </c>
      <c r="I14" s="10" t="s">
        <v>41</v>
      </c>
      <c r="J14" s="13" t="n">
        <f aca="false">E16*J7*J8^2/2</f>
        <v>115.028573126926</v>
      </c>
    </row>
    <row r="15" customFormat="false" ht="13.8" hidden="false" customHeight="false" outlineLevel="0" collapsed="false">
      <c r="B15" s="6" t="s">
        <v>42</v>
      </c>
      <c r="C15" s="7" t="s">
        <v>43</v>
      </c>
      <c r="D15" s="7" t="s">
        <v>44</v>
      </c>
      <c r="E15" s="15" t="n">
        <v>1.8E-005</v>
      </c>
      <c r="G15" s="9" t="s">
        <v>45</v>
      </c>
      <c r="H15" s="10" t="s">
        <v>46</v>
      </c>
      <c r="I15" s="10" t="s">
        <v>41</v>
      </c>
      <c r="J15" s="12" t="n">
        <f aca="false">E6*(1-J7)*J5^2/2</f>
        <v>404.065086149284</v>
      </c>
    </row>
    <row r="16" customFormat="false" ht="13.8" hidden="false" customHeight="false" outlineLevel="0" collapsed="false">
      <c r="B16" s="6" t="s">
        <v>47</v>
      </c>
      <c r="C16" s="7"/>
      <c r="D16" s="7" t="s">
        <v>9</v>
      </c>
      <c r="E16" s="16" t="n">
        <v>1.2</v>
      </c>
      <c r="G16" s="9" t="s">
        <v>48</v>
      </c>
      <c r="H16" s="10" t="s">
        <v>49</v>
      </c>
      <c r="I16" s="10" t="s">
        <v>41</v>
      </c>
      <c r="J16" s="13" t="n">
        <f aca="false">2*J13*E16*E12^2*E21/E19</f>
        <v>4941.34542951829</v>
      </c>
    </row>
    <row r="17" customFormat="false" ht="12.8" hidden="false" customHeight="false" outlineLevel="0" collapsed="false">
      <c r="G17" s="9" t="s">
        <v>50</v>
      </c>
      <c r="H17" s="10" t="s">
        <v>51</v>
      </c>
      <c r="I17" s="10" t="s">
        <v>41</v>
      </c>
      <c r="J17" s="12" t="n">
        <f aca="false">2*J11*E6*(1-J7)*J5^2/E19*E21</f>
        <v>41768.4993569544</v>
      </c>
    </row>
    <row r="18" customFormat="false" ht="13.8" hidden="false" customHeight="false" outlineLevel="0" collapsed="false">
      <c r="B18" s="4" t="s">
        <v>52</v>
      </c>
      <c r="C18" s="4"/>
      <c r="D18" s="4"/>
      <c r="E18" s="4"/>
      <c r="G18" s="17" t="s">
        <v>53</v>
      </c>
      <c r="H18" s="18"/>
      <c r="I18" s="18" t="s">
        <v>41</v>
      </c>
      <c r="J18" s="19" t="n">
        <f aca="false">SUM(J14:J17)</f>
        <v>47228.9384457489</v>
      </c>
    </row>
    <row r="19" customFormat="false" ht="13.8" hidden="false" customHeight="false" outlineLevel="0" collapsed="false">
      <c r="B19" s="6" t="s">
        <v>54</v>
      </c>
      <c r="C19" s="7" t="s">
        <v>55</v>
      </c>
      <c r="D19" s="7" t="s">
        <v>56</v>
      </c>
      <c r="E19" s="8" t="n">
        <v>0.05</v>
      </c>
    </row>
    <row r="20" customFormat="false" ht="13.8" hidden="false" customHeight="false" outlineLevel="0" collapsed="false">
      <c r="B20" s="6" t="s">
        <v>57</v>
      </c>
      <c r="C20" s="7" t="s">
        <v>58</v>
      </c>
      <c r="D20" s="7" t="s">
        <v>59</v>
      </c>
      <c r="E20" s="8" t="n">
        <v>0.05</v>
      </c>
      <c r="G20" s="5" t="s">
        <v>60</v>
      </c>
      <c r="H20" s="5"/>
      <c r="I20" s="5"/>
      <c r="J20" s="5"/>
    </row>
    <row r="21" customFormat="false" ht="13.8" hidden="false" customHeight="false" outlineLevel="0" collapsed="false">
      <c r="B21" s="6" t="s">
        <v>61</v>
      </c>
      <c r="C21" s="7" t="s">
        <v>62</v>
      </c>
      <c r="D21" s="7" t="s">
        <v>56</v>
      </c>
      <c r="E21" s="8" t="n">
        <v>100</v>
      </c>
      <c r="G21" s="20" t="s">
        <v>63</v>
      </c>
      <c r="H21" s="21"/>
      <c r="I21" s="21"/>
      <c r="J21" s="22" t="n">
        <v>0.997</v>
      </c>
      <c r="L21" s="0" t="s">
        <v>64</v>
      </c>
    </row>
    <row r="22" customFormat="false" ht="13.8" hidden="false" customHeight="false" outlineLevel="0" collapsed="false">
      <c r="B22" s="6" t="s">
        <v>65</v>
      </c>
      <c r="C22" s="7" t="s">
        <v>66</v>
      </c>
      <c r="D22" s="7" t="s">
        <v>56</v>
      </c>
      <c r="E22" s="8" t="n">
        <v>20</v>
      </c>
      <c r="G22" s="9"/>
      <c r="H22" s="10"/>
      <c r="I22" s="10"/>
      <c r="J22" s="12" t="n">
        <f aca="false">J21^2*E8-(E8+E12+J6/E6)*J21+E12</f>
        <v>-0.00932583994639735</v>
      </c>
      <c r="L22" s="0" t="s">
        <v>67</v>
      </c>
    </row>
    <row r="23" customFormat="false" ht="13.8" hidden="false" customHeight="false" outlineLevel="0" collapsed="false">
      <c r="B23" s="9" t="s">
        <v>68</v>
      </c>
      <c r="E23" s="23" t="n">
        <v>4</v>
      </c>
      <c r="G23" s="9" t="s">
        <v>39</v>
      </c>
      <c r="H23" s="10" t="s">
        <v>49</v>
      </c>
      <c r="I23" s="10" t="s">
        <v>41</v>
      </c>
      <c r="J23" s="13" t="n">
        <f aca="false">2*J13*E16*E12^2*E22/E19</f>
        <v>988.269085903658</v>
      </c>
    </row>
    <row r="24" customFormat="false" ht="13.8" hidden="false" customHeight="false" outlineLevel="0" collapsed="false">
      <c r="B24" s="6" t="s">
        <v>69</v>
      </c>
      <c r="C24" s="24" t="s">
        <v>70</v>
      </c>
      <c r="D24" s="24" t="s">
        <v>56</v>
      </c>
      <c r="E24" s="14" t="n">
        <f aca="false">E21+2*E22+7.5*E23</f>
        <v>170</v>
      </c>
      <c r="G24" s="9" t="s">
        <v>45</v>
      </c>
      <c r="H24" s="10" t="s">
        <v>51</v>
      </c>
      <c r="I24" s="10" t="s">
        <v>41</v>
      </c>
      <c r="J24" s="12" t="n">
        <f aca="false">0.057*J6*E22*(9.81/E19)^0.5</f>
        <v>1129.51490545524</v>
      </c>
    </row>
    <row r="25" customFormat="false" ht="13.8" hidden="false" customHeight="false" outlineLevel="0" collapsed="false">
      <c r="B25" s="6" t="s">
        <v>71</v>
      </c>
      <c r="C25" s="25"/>
      <c r="D25" s="25"/>
      <c r="E25" s="8" t="s">
        <v>72</v>
      </c>
      <c r="G25" s="9" t="s">
        <v>48</v>
      </c>
      <c r="H25" s="10" t="s">
        <v>73</v>
      </c>
      <c r="I25" s="10" t="s">
        <v>41</v>
      </c>
      <c r="J25" s="12" t="n">
        <f aca="false">E6*(1-J21)*9.81*E22</f>
        <v>853.470000000001</v>
      </c>
    </row>
    <row r="26" customFormat="false" ht="12.8" hidden="false" customHeight="false" outlineLevel="0" collapsed="false">
      <c r="G26" s="9" t="s">
        <v>50</v>
      </c>
      <c r="H26" s="10" t="s">
        <v>74</v>
      </c>
      <c r="I26" s="10" t="s">
        <v>41</v>
      </c>
      <c r="J26" s="13" t="n">
        <f aca="false">E16*J21*9.81*E22</f>
        <v>234.73368</v>
      </c>
    </row>
    <row r="27" customFormat="false" ht="13.8" hidden="false" customHeight="false" outlineLevel="0" collapsed="false">
      <c r="B27" s="4" t="s">
        <v>75</v>
      </c>
      <c r="C27" s="4"/>
      <c r="D27" s="4"/>
      <c r="E27" s="4"/>
      <c r="G27" s="17" t="s">
        <v>76</v>
      </c>
      <c r="H27" s="18"/>
      <c r="I27" s="18" t="s">
        <v>41</v>
      </c>
      <c r="J27" s="26" t="n">
        <f aca="false">SUM(J23:J26)</f>
        <v>3205.98767135889</v>
      </c>
    </row>
    <row r="28" customFormat="false" ht="13.8" hidden="false" customHeight="false" outlineLevel="0" collapsed="false">
      <c r="B28" s="6" t="s">
        <v>77</v>
      </c>
      <c r="C28" s="7"/>
      <c r="D28" s="7" t="s">
        <v>78</v>
      </c>
      <c r="E28" s="16" t="n">
        <f aca="false">E12*PI()*E19^2/4*3600</f>
        <v>97.6630835212276</v>
      </c>
    </row>
    <row r="29" customFormat="false" ht="13.8" hidden="false" customHeight="false" outlineLevel="0" collapsed="false">
      <c r="B29" s="6" t="s">
        <v>79</v>
      </c>
      <c r="C29" s="7"/>
      <c r="D29" s="7" t="s">
        <v>9</v>
      </c>
      <c r="E29" s="16" t="n">
        <f aca="false">(1.01325+E10/1000)*100000*(E13/1000)/(8.314*(273.15+E14))</f>
        <v>1.86296030270367</v>
      </c>
      <c r="G29" s="5" t="s">
        <v>80</v>
      </c>
      <c r="H29" s="5"/>
      <c r="I29" s="5"/>
      <c r="J29" s="5"/>
    </row>
    <row r="30" customFormat="false" ht="13.8" hidden="false" customHeight="false" outlineLevel="0" collapsed="false">
      <c r="B30" s="6" t="s">
        <v>81</v>
      </c>
      <c r="C30" s="7" t="s">
        <v>82</v>
      </c>
      <c r="D30" s="7" t="s">
        <v>19</v>
      </c>
      <c r="E30" s="16" t="n">
        <f aca="false">E28*E29</f>
        <v>181.94244763968</v>
      </c>
      <c r="G30" s="9" t="s">
        <v>83</v>
      </c>
      <c r="H30" s="10"/>
      <c r="I30" s="10" t="s">
        <v>84</v>
      </c>
      <c r="J30" s="12" t="n">
        <f aca="false">J27/E22</f>
        <v>160.299383567945</v>
      </c>
    </row>
    <row r="31" customFormat="false" ht="13.8" hidden="false" customHeight="false" outlineLevel="0" collapsed="false">
      <c r="B31" s="6" t="s">
        <v>85</v>
      </c>
      <c r="C31" s="7"/>
      <c r="D31" s="24" t="s">
        <v>9</v>
      </c>
      <c r="E31" s="16" t="n">
        <f aca="false">101325*E13/1000/(8.314*(273.15+E14))</f>
        <v>1.20563179200682</v>
      </c>
      <c r="G31" s="17" t="s">
        <v>80</v>
      </c>
      <c r="H31" s="18"/>
      <c r="I31" s="18" t="s">
        <v>41</v>
      </c>
      <c r="J31" s="19" t="n">
        <f aca="false">7.5*E23*J30</f>
        <v>4808.98150703834</v>
      </c>
    </row>
    <row r="32" customFormat="false" ht="13.8" hidden="false" customHeight="false" outlineLevel="0" collapsed="false">
      <c r="B32" s="6" t="s">
        <v>86</v>
      </c>
      <c r="C32" s="7"/>
      <c r="D32" s="7" t="s">
        <v>78</v>
      </c>
      <c r="E32" s="16" t="n">
        <f aca="false">E30/E31</f>
        <v>150.910459433747</v>
      </c>
    </row>
    <row r="33" customFormat="false" ht="13.8" hidden="false" customHeight="false" outlineLevel="0" collapsed="false">
      <c r="B33" s="6" t="s">
        <v>87</v>
      </c>
      <c r="C33" s="7"/>
      <c r="D33" s="24" t="s">
        <v>88</v>
      </c>
      <c r="E33" s="16" t="n">
        <f aca="false">E30/1.29</f>
        <v>141.040657085023</v>
      </c>
      <c r="G33" s="27" t="s">
        <v>89</v>
      </c>
      <c r="H33" s="27"/>
      <c r="I33" s="27" t="s">
        <v>90</v>
      </c>
      <c r="J33" s="28" t="n">
        <f aca="false">(J31+J27+J18)/100000</f>
        <v>0.552439076241462</v>
      </c>
    </row>
    <row r="34" customFormat="false" ht="13.8" hidden="false" customHeight="false" outlineLevel="0" collapsed="false">
      <c r="B34" s="6" t="s">
        <v>91</v>
      </c>
      <c r="C34" s="7"/>
      <c r="D34" s="24" t="s">
        <v>7</v>
      </c>
      <c r="E34" s="16" t="n">
        <f aca="false">E30/E31/3600/(PI()*E19^2/4)</f>
        <v>21.3494627405775</v>
      </c>
    </row>
    <row r="37" customFormat="false" ht="13.05" hidden="false" customHeight="false" outlineLevel="0" collapsed="false">
      <c r="B37" s="29" t="s">
        <v>92</v>
      </c>
    </row>
    <row r="39" customFormat="false" ht="12.8" hidden="false" customHeight="false" outlineLevel="0" collapsed="false">
      <c r="B39" s="30" t="s">
        <v>93</v>
      </c>
    </row>
    <row r="41" customFormat="false" ht="16.4" hidden="false" customHeight="true" outlineLevel="0" collapsed="false">
      <c r="B41" s="31" t="s">
        <v>94</v>
      </c>
      <c r="C41" s="31"/>
      <c r="D41" s="31"/>
      <c r="E41" s="31"/>
      <c r="F41" s="31"/>
      <c r="G41" s="31"/>
      <c r="H41" s="31"/>
      <c r="I41" s="31"/>
      <c r="J41" s="31"/>
    </row>
    <row r="43" s="2" customFormat="true" ht="12.8" hidden="false" customHeight="false" outlineLevel="0" collapsed="false">
      <c r="A43" s="1" t="s">
        <v>0</v>
      </c>
    </row>
  </sheetData>
  <sheetProtection sheet="true" password="c80a" objects="true" scenarios="true"/>
  <mergeCells count="8">
    <mergeCell ref="B3:J3"/>
    <mergeCell ref="B4:E4"/>
    <mergeCell ref="G4:J4"/>
    <mergeCell ref="B18:E18"/>
    <mergeCell ref="G20:J20"/>
    <mergeCell ref="B27:E27"/>
    <mergeCell ref="G29:J29"/>
    <mergeCell ref="B41:J41"/>
  </mergeCells>
  <hyperlinks>
    <hyperlink ref="B37" r:id="rId1" display="If you spot a mistake or wish to suggest an improvement, please contact admin@powderprocess.net"/>
  </hyperlinks>
  <printOptions headings="false" gridLines="false" gridLinesSet="true" horizontalCentered="false" verticalCentered="false"/>
  <pageMargins left="0.7875" right="0.7875" top="1.05277777777778" bottom="1.05277777777778" header="0.7875" footer="0.7875"/>
  <pageSetup paperSize="1" scale="100" fitToWidth="1" fitToHeight="1" pageOrder="downThenOver" orientation="portrait" blackAndWhite="false" draft="false" cellComments="none" firstPageNumber="1" useFirstPageNumber="true" horizontalDpi="300" verticalDpi="300" copies="1"/>
  <headerFooter differentFirst="false" differentOddEven="false">
    <oddHeader>&amp;C&amp;"Times New Roman,Regular"&amp;12&amp;A</oddHeader>
    <oddFooter>&amp;C&amp;"Times New Roman,Regular"&amp;12Page &amp;P</oddFooter>
  </headerFooter>
  <drawing r:id="rId2"/>
</worksheet>
</file>

<file path=docProps/app.xml><?xml version="1.0" encoding="utf-8"?>
<Properties xmlns="http://schemas.openxmlformats.org/officeDocument/2006/extended-properties" xmlns:vt="http://schemas.openxmlformats.org/officeDocument/2006/docPropsVTypes">
  <Template/>
  <TotalTime>43</TotalTime>
  <Application>LibreOffice/7.1.6.2$Windows_X86_64 LibreOffice_project/0e133318fcee89abacd6a7d077e292f1145735c3</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2018-09-20T18:46:28Z</dcterms:created>
  <dc:creator/>
  <dc:description/>
  <dc:language>en-US</dc:language>
  <cp:lastModifiedBy/>
  <dcterms:modified xsi:type="dcterms:W3CDTF">2021-12-14T20:39:59Z</dcterms:modified>
  <cp:revision>11</cp:revision>
  <dc:subject/>
  <dc:title/>
</cp:coreProperties>
</file>